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ball\Desktop\Palmer Ball Consulting, LLC\My Presentations\FCIS - July, 2021\Finance Institute\Financial Planning Tools\Toolbox\"/>
    </mc:Choice>
  </mc:AlternateContent>
  <bookViews>
    <workbookView xWindow="0" yWindow="0" windowWidth="19200" windowHeight="8232"/>
  </bookViews>
  <sheets>
    <sheet name="NTR Analysis" sheetId="1" r:id="rId1"/>
  </sheets>
  <externalReferences>
    <externalReference r:id="rId2"/>
  </externalReferences>
  <definedNames>
    <definedName name="BalanceSheet">'[1]BS Comb'!#REF!</definedName>
    <definedName name="_xlnm.Print_Titles" localSheetId="0">'NTR Analysis'!$1:$5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S9" i="1" l="1"/>
  <c r="G7" i="1" l="1"/>
  <c r="I13" i="1" l="1"/>
  <c r="G13" i="1"/>
  <c r="M45" i="1" l="1"/>
  <c r="K45" i="1"/>
  <c r="I45" i="1"/>
  <c r="G45" i="1"/>
  <c r="E45" i="1"/>
  <c r="Q8" i="1" l="1"/>
  <c r="Q7" i="1"/>
  <c r="O8" i="1"/>
  <c r="O7" i="1"/>
  <c r="O13" i="1" s="1"/>
  <c r="K14" i="1"/>
  <c r="E34" i="1"/>
  <c r="C34" i="1"/>
  <c r="E14" i="1"/>
  <c r="E11" i="1"/>
  <c r="E38" i="1" s="1"/>
  <c r="M34" i="1"/>
  <c r="K34" i="1"/>
  <c r="I34" i="1"/>
  <c r="G34" i="1"/>
  <c r="I29" i="1"/>
  <c r="I28" i="1"/>
  <c r="M14" i="1"/>
  <c r="Q11" i="1"/>
  <c r="M11" i="1"/>
  <c r="M23" i="1" s="1"/>
  <c r="I11" i="1"/>
  <c r="I38" i="1" s="1"/>
  <c r="G11" i="1"/>
  <c r="C26" i="1"/>
  <c r="Q26" i="1"/>
  <c r="O26" i="1"/>
  <c r="M26" i="1"/>
  <c r="K26" i="1"/>
  <c r="I26" i="1"/>
  <c r="G26" i="1"/>
  <c r="E26" i="1"/>
  <c r="G23" i="1" l="1"/>
  <c r="E35" i="1"/>
  <c r="E36" i="1"/>
  <c r="Q29" i="1"/>
  <c r="S26" i="1"/>
  <c r="O14" i="1"/>
  <c r="O45" i="1"/>
  <c r="Q38" i="1"/>
  <c r="S11" i="1"/>
  <c r="O34" i="1"/>
  <c r="Q13" i="1"/>
  <c r="S7" i="1"/>
  <c r="K36" i="1"/>
  <c r="K35" i="1"/>
  <c r="M36" i="1"/>
  <c r="M35" i="1"/>
  <c r="Q14" i="1"/>
  <c r="Q45" i="1"/>
  <c r="S45" i="1" s="1"/>
  <c r="S8" i="1"/>
  <c r="I35" i="1"/>
  <c r="G36" i="1"/>
  <c r="I36" i="1"/>
  <c r="G35" i="1"/>
  <c r="Q23" i="1"/>
  <c r="Q34" i="1"/>
  <c r="O11" i="1"/>
  <c r="O23" i="1" s="1"/>
  <c r="M38" i="1"/>
  <c r="K11" i="1"/>
  <c r="K38" i="1" s="1"/>
  <c r="K13" i="1"/>
  <c r="I14" i="1"/>
  <c r="I23" i="1"/>
  <c r="I24" i="1" s="1"/>
  <c r="G38" i="1"/>
  <c r="G14" i="1"/>
  <c r="E23" i="1"/>
  <c r="C11" i="1"/>
  <c r="E13" i="1"/>
  <c r="E16" i="1" s="1"/>
  <c r="E21" i="1" s="1"/>
  <c r="O16" i="1"/>
  <c r="O21" i="1" s="1"/>
  <c r="M16" i="1"/>
  <c r="M21" i="1" s="1"/>
  <c r="I16" i="1"/>
  <c r="I21" i="1" s="1"/>
  <c r="O35" i="1" l="1"/>
  <c r="O36" i="1"/>
  <c r="Q40" i="1"/>
  <c r="S34" i="1"/>
  <c r="Q35" i="1"/>
  <c r="Q36" i="1"/>
  <c r="S23" i="1"/>
  <c r="Q17" i="1"/>
  <c r="Q42" i="1"/>
  <c r="S38" i="1"/>
  <c r="O38" i="1"/>
  <c r="O42" i="1" s="1"/>
  <c r="K23" i="1"/>
  <c r="K24" i="1" s="1"/>
  <c r="G16" i="1"/>
  <c r="C38" i="1"/>
  <c r="C40" i="1" s="1"/>
  <c r="C23" i="1"/>
  <c r="E19" i="1"/>
  <c r="E17" i="1"/>
  <c r="M17" i="1"/>
  <c r="O17" i="1"/>
  <c r="K28" i="1"/>
  <c r="E28" i="1"/>
  <c r="M28" i="1"/>
  <c r="G29" i="1"/>
  <c r="G42" i="1"/>
  <c r="C16" i="1"/>
  <c r="K16" i="1"/>
  <c r="K21" i="1" s="1"/>
  <c r="Q16" i="1"/>
  <c r="Q21" i="1" s="1"/>
  <c r="M19" i="1"/>
  <c r="Q28" i="1"/>
  <c r="I19" i="1"/>
  <c r="Q19" i="1"/>
  <c r="I42" i="1"/>
  <c r="K19" i="1"/>
  <c r="K29" i="1"/>
  <c r="K42" i="1"/>
  <c r="I17" i="1"/>
  <c r="G19" i="1"/>
  <c r="O19" i="1"/>
  <c r="G28" i="1"/>
  <c r="O28" i="1"/>
  <c r="E29" i="1"/>
  <c r="M29" i="1"/>
  <c r="M24" i="1"/>
  <c r="O29" i="1"/>
  <c r="E42" i="1"/>
  <c r="M42" i="1"/>
  <c r="G21" i="1" l="1"/>
  <c r="G17" i="1"/>
  <c r="S42" i="1"/>
  <c r="C42" i="1"/>
  <c r="E24" i="1"/>
  <c r="G40" i="1"/>
  <c r="O40" i="1"/>
  <c r="K40" i="1"/>
  <c r="M40" i="1"/>
  <c r="O24" i="1"/>
  <c r="G24" i="1"/>
  <c r="K17" i="1"/>
  <c r="Q24" i="1"/>
  <c r="I40" i="1"/>
  <c r="S40" i="1" s="1"/>
  <c r="E40" i="1"/>
</calcChain>
</file>

<file path=xl/sharedStrings.xml><?xml version="1.0" encoding="utf-8"?>
<sst xmlns="http://schemas.openxmlformats.org/spreadsheetml/2006/main" count="36" uniqueCount="28">
  <si>
    <t>Net Tuition Revenue Calculation</t>
  </si>
  <si>
    <t>Actual</t>
  </si>
  <si>
    <t>Net Tuition Revenue</t>
  </si>
  <si>
    <t>Increase in Tuition Income</t>
  </si>
  <si>
    <t>Change in Financial Aid</t>
  </si>
  <si>
    <t>Increase in Net Tuition Revenue</t>
  </si>
  <si>
    <t>Percentage Change in Net Tuition Revenue</t>
  </si>
  <si>
    <t>Percentage of Tuition Increase Realized</t>
  </si>
  <si>
    <t>Net Tuition Revenue per Student</t>
  </si>
  <si>
    <t>Change in Net Tuition Revenue per Student</t>
  </si>
  <si>
    <t>Enrollment</t>
  </si>
  <si>
    <t>Change in Enrollment</t>
  </si>
  <si>
    <t>Percentage Change in Enrollment</t>
  </si>
  <si>
    <t>Gross Tuition Revenue Per Student</t>
  </si>
  <si>
    <t>Net Tuition Revenue Per Student</t>
  </si>
  <si>
    <t>Difference</t>
  </si>
  <si>
    <t>Net Tuition Revenue as a % of Gross Tuition Revenue</t>
  </si>
  <si>
    <t>Sample School</t>
  </si>
  <si>
    <t>Note - this spreadsheet can be linked to a school's budget to automatically calculate the new figures / variances each year.</t>
  </si>
  <si>
    <t>Gross Tuition Revenue</t>
  </si>
  <si>
    <t>Financial Aid</t>
  </si>
  <si>
    <t>Data Entry</t>
  </si>
  <si>
    <t>Dollar Increase Per Year</t>
  </si>
  <si>
    <t>Percentage Increase Per Year</t>
  </si>
  <si>
    <t>Financial Aid as a % of Gross Tuition Revenue (Discount Rate)</t>
  </si>
  <si>
    <t>Change</t>
  </si>
  <si>
    <t>Percentage</t>
  </si>
  <si>
    <t>Average Tuition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</si>
</sst>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m/d/yy"/>
    <numFmt numFmtId="166" formatCode="0.0%"/>
  </numFmts>
  <fonts count="4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3" fontId="1" fillId="0" borderId="0" xfId="1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Fill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3" fontId="1" fillId="0" borderId="0" xfId="1" applyNumberFormat="1" applyFont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3" fontId="1" fillId="0" borderId="1" xfId="1" applyNumberFormat="1" applyFont="1" applyFill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5" fontId="1" fillId="0" borderId="2" xfId="1" applyNumberFormat="1" applyFont="1" applyFill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65" fontId="1" fillId="0" borderId="3" xfId="1" applyNumberFormat="1" applyFont="1" applyFill="1" applyBorder="1" applyAlignment="1">
      <alignment horizontal="center"/>
    </xf>
    <xf numFmtId="164" fontId="1" fillId="0" borderId="4" xfId="1" applyNumberFormat="1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3" fontId="0" fillId="0" borderId="0" xfId="0" applyNumberFormat="1"/>
    <xf numFmtId="3" fontId="0" fillId="0" borderId="0" xfId="0" applyNumberFormat="1" applyFill="1" applyBorder="1"/>
    <xf numFmtId="3" fontId="0" fillId="0" borderId="0" xfId="0" applyNumberFormat="1" applyFill="1"/>
    <xf numFmtId="0" fontId="0" fillId="0" borderId="0" xfId="0" applyFill="1"/>
    <xf numFmtId="3" fontId="0" fillId="0" borderId="0" xfId="0" applyNumberFormat="1" applyBorder="1"/>
    <xf numFmtId="3" fontId="0" fillId="0" borderId="4" xfId="0" applyNumberFormat="1" applyFill="1" applyBorder="1"/>
    <xf numFmtId="0" fontId="0" fillId="0" borderId="0" xfId="0" applyFill="1" applyBorder="1"/>
    <xf numFmtId="0" fontId="0" fillId="0" borderId="0" xfId="0" applyBorder="1"/>
    <xf numFmtId="0" fontId="0" fillId="0" borderId="4" xfId="0" applyFill="1" applyBorder="1"/>
    <xf numFmtId="3" fontId="0" fillId="0" borderId="4" xfId="0" applyNumberFormat="1" applyBorder="1"/>
    <xf numFmtId="0" fontId="0" fillId="2" borderId="0" xfId="0" applyFill="1"/>
    <xf numFmtId="3" fontId="0" fillId="2" borderId="5" xfId="0" applyNumberFormat="1" applyFill="1" applyBorder="1"/>
    <xf numFmtId="3" fontId="0" fillId="2" borderId="0" xfId="0" applyNumberFormat="1" applyFill="1" applyBorder="1"/>
    <xf numFmtId="3" fontId="0" fillId="2" borderId="6" xfId="0" applyNumberFormat="1" applyFill="1" applyBorder="1"/>
    <xf numFmtId="3" fontId="0" fillId="0" borderId="7" xfId="0" applyNumberFormat="1" applyFill="1" applyBorder="1"/>
    <xf numFmtId="166" fontId="1" fillId="2" borderId="0" xfId="2" applyNumberFormat="1" applyFont="1" applyFill="1"/>
    <xf numFmtId="166" fontId="1" fillId="2" borderId="0" xfId="2" applyNumberFormat="1" applyFont="1" applyFill="1" applyBorder="1"/>
    <xf numFmtId="166" fontId="1" fillId="2" borderId="4" xfId="2" applyNumberFormat="1" applyFont="1" applyFill="1" applyBorder="1"/>
    <xf numFmtId="9" fontId="1" fillId="2" borderId="8" xfId="2" applyFont="1" applyFill="1" applyBorder="1"/>
    <xf numFmtId="9" fontId="1" fillId="2" borderId="0" xfId="2" applyFont="1" applyFill="1" applyBorder="1"/>
    <xf numFmtId="9" fontId="1" fillId="2" borderId="9" xfId="2" applyFont="1" applyFill="1" applyBorder="1"/>
    <xf numFmtId="0" fontId="1" fillId="0" borderId="0" xfId="0" applyFont="1"/>
    <xf numFmtId="0" fontId="1" fillId="2" borderId="0" xfId="0" applyFont="1" applyFill="1"/>
    <xf numFmtId="3" fontId="0" fillId="2" borderId="0" xfId="0" applyNumberFormat="1" applyFill="1"/>
    <xf numFmtId="3" fontId="0" fillId="2" borderId="4" xfId="0" applyNumberFormat="1" applyFill="1" applyBorder="1"/>
    <xf numFmtId="1" fontId="0" fillId="0" borderId="0" xfId="0" applyNumberFormat="1" applyFill="1" applyBorder="1"/>
    <xf numFmtId="1" fontId="0" fillId="0" borderId="0" xfId="0" applyNumberFormat="1" applyFill="1"/>
    <xf numFmtId="1" fontId="0" fillId="0" borderId="4" xfId="0" applyNumberFormat="1" applyFill="1" applyBorder="1"/>
    <xf numFmtId="164" fontId="1" fillId="2" borderId="0" xfId="1" applyNumberFormat="1" applyFont="1" applyFill="1"/>
    <xf numFmtId="164" fontId="1" fillId="2" borderId="0" xfId="1" applyNumberFormat="1" applyFont="1" applyFill="1" applyBorder="1"/>
    <xf numFmtId="164" fontId="1" fillId="2" borderId="4" xfId="1" applyNumberFormat="1" applyFont="1" applyFill="1" applyBorder="1"/>
    <xf numFmtId="166" fontId="0" fillId="0" borderId="0" xfId="2" applyNumberFormat="1" applyFont="1" applyFill="1"/>
    <xf numFmtId="166" fontId="0" fillId="0" borderId="0" xfId="2" applyNumberFormat="1" applyFont="1" applyFill="1" applyBorder="1"/>
    <xf numFmtId="164" fontId="0" fillId="0" borderId="0" xfId="1" applyNumberFormat="1" applyFont="1"/>
    <xf numFmtId="9" fontId="0" fillId="0" borderId="8" xfId="2" applyFont="1" applyBorder="1"/>
    <xf numFmtId="164" fontId="1" fillId="4" borderId="4" xfId="1" applyNumberFormat="1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164" fontId="1" fillId="4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/>
    <xf numFmtId="164" fontId="1" fillId="0" borderId="13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Border="1"/>
    <xf numFmtId="164" fontId="3" fillId="0" borderId="0" xfId="2" applyNumberFormat="1" applyFont="1" applyBorder="1"/>
    <xf numFmtId="164" fontId="3" fillId="0" borderId="0" xfId="1" applyNumberFormat="1" applyFont="1" applyFill="1" applyBorder="1"/>
    <xf numFmtId="9" fontId="3" fillId="0" borderId="0" xfId="2" applyFont="1" applyBorder="1"/>
    <xf numFmtId="164" fontId="0" fillId="0" borderId="13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9" fontId="0" fillId="0" borderId="0" xfId="2" applyFont="1"/>
    <xf numFmtId="9" fontId="0" fillId="0" borderId="0" xfId="2" applyFont="1" applyFill="1"/>
    <xf numFmtId="164" fontId="1" fillId="3" borderId="0" xfId="1" applyNumberFormat="1" applyFont="1" applyFill="1" applyBorder="1"/>
    <xf numFmtId="164" fontId="3" fillId="3" borderId="0" xfId="1" applyNumberFormat="1" applyFont="1" applyFill="1" applyBorder="1"/>
    <xf numFmtId="9" fontId="3" fillId="3" borderId="0" xfId="2" applyFont="1" applyFill="1" applyBorder="1"/>
    <xf numFmtId="0" fontId="1" fillId="0" borderId="0" xfId="0" applyFont="1" applyBorder="1"/>
    <xf numFmtId="9" fontId="0" fillId="0" borderId="0" xfId="2" applyFont="1" applyBorder="1"/>
    <xf numFmtId="0" fontId="0" fillId="0" borderId="10" xfId="0" applyBorder="1"/>
    <xf numFmtId="0" fontId="0" fillId="0" borderId="11" xfId="0" applyBorder="1"/>
    <xf numFmtId="0" fontId="3" fillId="0" borderId="11" xfId="0" applyFont="1" applyFill="1" applyBorder="1" applyAlignment="1">
      <alignment horizontal="center"/>
    </xf>
    <xf numFmtId="0" fontId="0" fillId="0" borderId="12" xfId="0" applyBorder="1"/>
    <xf numFmtId="9" fontId="0" fillId="0" borderId="14" xfId="2" applyFont="1" applyFill="1" applyBorder="1"/>
    <xf numFmtId="164" fontId="0" fillId="0" borderId="14" xfId="1" applyNumberFormat="1" applyFont="1" applyBorder="1"/>
    <xf numFmtId="0" fontId="0" fillId="0" borderId="17" xfId="0" applyBorder="1"/>
    <xf numFmtId="166" fontId="0" fillId="0" borderId="4" xfId="2" applyNumberFormat="1" applyFont="1" applyFill="1" applyBorder="1"/>
    <xf numFmtId="166" fontId="0" fillId="0" borderId="8" xfId="2" applyNumberFormat="1" applyFont="1" applyFill="1" applyBorder="1"/>
    <xf numFmtId="166" fontId="0" fillId="0" borderId="9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26</xdr:row>
      <xdr:rowOff>95250</xdr:rowOff>
    </xdr:from>
    <xdr:to>
      <xdr:col>5</xdr:col>
      <xdr:colOff>104775</xdr:colOff>
      <xdr:row>28</xdr:row>
      <xdr:rowOff>9525</xdr:rowOff>
    </xdr:to>
    <xdr:sp macro="" textlink="">
      <xdr:nvSpPr>
        <xdr:cNvPr id="2" name="Oval 1"/>
        <xdr:cNvSpPr/>
      </xdr:nvSpPr>
      <xdr:spPr>
        <a:xfrm>
          <a:off x="4076700" y="4019550"/>
          <a:ext cx="552450" cy="2381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6</xdr:col>
      <xdr:colOff>247650</xdr:colOff>
      <xdr:row>26</xdr:row>
      <xdr:rowOff>123825</xdr:rowOff>
    </xdr:from>
    <xdr:to>
      <xdr:col>7</xdr:col>
      <xdr:colOff>114300</xdr:colOff>
      <xdr:row>28</xdr:row>
      <xdr:rowOff>19050</xdr:rowOff>
    </xdr:to>
    <xdr:sp macro="" textlink="">
      <xdr:nvSpPr>
        <xdr:cNvPr id="3" name="Oval 2"/>
        <xdr:cNvSpPr/>
      </xdr:nvSpPr>
      <xdr:spPr>
        <a:xfrm>
          <a:off x="4962525" y="4048125"/>
          <a:ext cx="590550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4</xdr:col>
      <xdr:colOff>266700</xdr:colOff>
      <xdr:row>22</xdr:row>
      <xdr:rowOff>133350</xdr:rowOff>
    </xdr:from>
    <xdr:to>
      <xdr:col>5</xdr:col>
      <xdr:colOff>47625</xdr:colOff>
      <xdr:row>24</xdr:row>
      <xdr:rowOff>28575</xdr:rowOff>
    </xdr:to>
    <xdr:sp macro="" textlink="">
      <xdr:nvSpPr>
        <xdr:cNvPr id="4" name="Oval 3"/>
        <xdr:cNvSpPr/>
      </xdr:nvSpPr>
      <xdr:spPr>
        <a:xfrm>
          <a:off x="4029075" y="3409950"/>
          <a:ext cx="542925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6</xdr:col>
      <xdr:colOff>238125</xdr:colOff>
      <xdr:row>22</xdr:row>
      <xdr:rowOff>142875</xdr:rowOff>
    </xdr:from>
    <xdr:to>
      <xdr:col>7</xdr:col>
      <xdr:colOff>28575</xdr:colOff>
      <xdr:row>24</xdr:row>
      <xdr:rowOff>28575</xdr:rowOff>
    </xdr:to>
    <xdr:sp macro="" textlink="">
      <xdr:nvSpPr>
        <xdr:cNvPr id="5" name="Oval 4"/>
        <xdr:cNvSpPr/>
      </xdr:nvSpPr>
      <xdr:spPr>
        <a:xfrm>
          <a:off x="4953000" y="3419475"/>
          <a:ext cx="514350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4</xdr:col>
      <xdr:colOff>152399</xdr:colOff>
      <xdr:row>14</xdr:row>
      <xdr:rowOff>76200</xdr:rowOff>
    </xdr:from>
    <xdr:to>
      <xdr:col>5</xdr:col>
      <xdr:colOff>104774</xdr:colOff>
      <xdr:row>16</xdr:row>
      <xdr:rowOff>28575</xdr:rowOff>
    </xdr:to>
    <xdr:sp macro="" textlink="">
      <xdr:nvSpPr>
        <xdr:cNvPr id="6" name="Oval 5"/>
        <xdr:cNvSpPr/>
      </xdr:nvSpPr>
      <xdr:spPr>
        <a:xfrm>
          <a:off x="3914774" y="2019300"/>
          <a:ext cx="714375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6</xdr:col>
      <xdr:colOff>95250</xdr:colOff>
      <xdr:row>14</xdr:row>
      <xdr:rowOff>104775</xdr:rowOff>
    </xdr:from>
    <xdr:to>
      <xdr:col>7</xdr:col>
      <xdr:colOff>66675</xdr:colOff>
      <xdr:row>16</xdr:row>
      <xdr:rowOff>28575</xdr:rowOff>
    </xdr:to>
    <xdr:sp macro="" textlink="">
      <xdr:nvSpPr>
        <xdr:cNvPr id="7" name="Oval 6"/>
        <xdr:cNvSpPr/>
      </xdr:nvSpPr>
      <xdr:spPr>
        <a:xfrm>
          <a:off x="4810125" y="2047875"/>
          <a:ext cx="695325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16</xdr:col>
      <xdr:colOff>190500</xdr:colOff>
      <xdr:row>14</xdr:row>
      <xdr:rowOff>104775</xdr:rowOff>
    </xdr:from>
    <xdr:to>
      <xdr:col>17</xdr:col>
      <xdr:colOff>57150</xdr:colOff>
      <xdr:row>16</xdr:row>
      <xdr:rowOff>9525</xdr:rowOff>
    </xdr:to>
    <xdr:sp macro="" textlink="">
      <xdr:nvSpPr>
        <xdr:cNvPr id="8" name="Oval 7"/>
        <xdr:cNvSpPr/>
      </xdr:nvSpPr>
      <xdr:spPr>
        <a:xfrm>
          <a:off x="10039350" y="2047875"/>
          <a:ext cx="647700" cy="2381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16</xdr:col>
      <xdr:colOff>285750</xdr:colOff>
      <xdr:row>22</xdr:row>
      <xdr:rowOff>133349</xdr:rowOff>
    </xdr:from>
    <xdr:to>
      <xdr:col>17</xdr:col>
      <xdr:colOff>104775</xdr:colOff>
      <xdr:row>24</xdr:row>
      <xdr:rowOff>28574</xdr:rowOff>
    </xdr:to>
    <xdr:sp macro="" textlink="">
      <xdr:nvSpPr>
        <xdr:cNvPr id="9" name="Oval 8"/>
        <xdr:cNvSpPr/>
      </xdr:nvSpPr>
      <xdr:spPr>
        <a:xfrm>
          <a:off x="10134600" y="3409949"/>
          <a:ext cx="600075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16</xdr:col>
      <xdr:colOff>342900</xdr:colOff>
      <xdr:row>26</xdr:row>
      <xdr:rowOff>123825</xdr:rowOff>
    </xdr:from>
    <xdr:to>
      <xdr:col>17</xdr:col>
      <xdr:colOff>142875</xdr:colOff>
      <xdr:row>28</xdr:row>
      <xdr:rowOff>9525</xdr:rowOff>
    </xdr:to>
    <xdr:sp macro="" textlink="">
      <xdr:nvSpPr>
        <xdr:cNvPr id="10" name="Oval 9"/>
        <xdr:cNvSpPr/>
      </xdr:nvSpPr>
      <xdr:spPr>
        <a:xfrm>
          <a:off x="10191750" y="4048125"/>
          <a:ext cx="58102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4</xdr:col>
      <xdr:colOff>180975</xdr:colOff>
      <xdr:row>19</xdr:row>
      <xdr:rowOff>95250</xdr:rowOff>
    </xdr:from>
    <xdr:to>
      <xdr:col>5</xdr:col>
      <xdr:colOff>57150</xdr:colOff>
      <xdr:row>21</xdr:row>
      <xdr:rowOff>9525</xdr:rowOff>
    </xdr:to>
    <xdr:sp macro="" textlink="">
      <xdr:nvSpPr>
        <xdr:cNvPr id="11" name="Oval 10"/>
        <xdr:cNvSpPr/>
      </xdr:nvSpPr>
      <xdr:spPr>
        <a:xfrm>
          <a:off x="3943350" y="2867025"/>
          <a:ext cx="638175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16</xdr:col>
      <xdr:colOff>133350</xdr:colOff>
      <xdr:row>19</xdr:row>
      <xdr:rowOff>95250</xdr:rowOff>
    </xdr:from>
    <xdr:to>
      <xdr:col>17</xdr:col>
      <xdr:colOff>66675</xdr:colOff>
      <xdr:row>21</xdr:row>
      <xdr:rowOff>9525</xdr:rowOff>
    </xdr:to>
    <xdr:sp macro="" textlink="">
      <xdr:nvSpPr>
        <xdr:cNvPr id="13" name="Oval 12"/>
        <xdr:cNvSpPr/>
      </xdr:nvSpPr>
      <xdr:spPr>
        <a:xfrm>
          <a:off x="9982200" y="2867025"/>
          <a:ext cx="714375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16</xdr:col>
      <xdr:colOff>133350</xdr:colOff>
      <xdr:row>40</xdr:row>
      <xdr:rowOff>114301</xdr:rowOff>
    </xdr:from>
    <xdr:to>
      <xdr:col>17</xdr:col>
      <xdr:colOff>38100</xdr:colOff>
      <xdr:row>42</xdr:row>
      <xdr:rowOff>57151</xdr:rowOff>
    </xdr:to>
    <xdr:sp macro="" textlink="">
      <xdr:nvSpPr>
        <xdr:cNvPr id="15" name="Oval 14"/>
        <xdr:cNvSpPr/>
      </xdr:nvSpPr>
      <xdr:spPr>
        <a:xfrm>
          <a:off x="9982200" y="7467601"/>
          <a:ext cx="685800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6</xdr:col>
      <xdr:colOff>209549</xdr:colOff>
      <xdr:row>40</xdr:row>
      <xdr:rowOff>123825</xdr:rowOff>
    </xdr:from>
    <xdr:to>
      <xdr:col>8</xdr:col>
      <xdr:colOff>9525</xdr:colOff>
      <xdr:row>42</xdr:row>
      <xdr:rowOff>57150</xdr:rowOff>
    </xdr:to>
    <xdr:sp macro="" textlink="">
      <xdr:nvSpPr>
        <xdr:cNvPr id="16" name="Oval 15"/>
        <xdr:cNvSpPr/>
      </xdr:nvSpPr>
      <xdr:spPr>
        <a:xfrm>
          <a:off x="4924424" y="7477125"/>
          <a:ext cx="685801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6</xdr:col>
      <xdr:colOff>180975</xdr:colOff>
      <xdr:row>19</xdr:row>
      <xdr:rowOff>95250</xdr:rowOff>
    </xdr:from>
    <xdr:to>
      <xdr:col>7</xdr:col>
      <xdr:colOff>57150</xdr:colOff>
      <xdr:row>21</xdr:row>
      <xdr:rowOff>9525</xdr:rowOff>
    </xdr:to>
    <xdr:sp macro="" textlink="">
      <xdr:nvSpPr>
        <xdr:cNvPr id="17" name="Oval 16"/>
        <xdr:cNvSpPr/>
      </xdr:nvSpPr>
      <xdr:spPr>
        <a:xfrm>
          <a:off x="3943350" y="2543175"/>
          <a:ext cx="638175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merball/Documents/Palmer/BUDGET/CURRENT/Financial%20Statements/Current/Monthly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Endowment Earnings"/>
      <sheetName val="BS Comb"/>
      <sheetName val="BS Comp"/>
      <sheetName val="Proposed"/>
      <sheetName val="Net Tuition Revenue"/>
      <sheetName val="Cost Effectiveness"/>
      <sheetName val="Restricted Donations"/>
      <sheetName val="AG"/>
      <sheetName val="FIF-UPF-SPF"/>
      <sheetName val="Campaign"/>
      <sheetName val="Year End Summary"/>
      <sheetName val="Annual Report"/>
      <sheetName val="BOT Summary"/>
      <sheetName val="Salary Line Item Detail"/>
      <sheetName val="Potential Cuts"/>
    </sheetNames>
    <sheetDataSet>
      <sheetData sheetId="0">
        <row r="161">
          <cell r="GX161">
            <v>66404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6" sqref="Q6"/>
    </sheetView>
  </sheetViews>
  <sheetFormatPr defaultRowHeight="13.2" outlineLevelCol="1" x14ac:dyDescent="0.25"/>
  <cols>
    <col min="1" max="1" width="2" customWidth="1"/>
    <col min="2" max="2" width="52.6640625" customWidth="1"/>
    <col min="3" max="3" width="10.88671875" hidden="1" customWidth="1" outlineLevel="1"/>
    <col min="4" max="4" width="1.6640625" customWidth="1" collapsed="1"/>
    <col min="5" max="5" width="11.44140625" customWidth="1"/>
    <col min="6" max="6" width="2.88671875" customWidth="1"/>
    <col min="7" max="7" width="10.88671875" bestFit="1" customWidth="1"/>
    <col min="8" max="8" width="2.44140625" customWidth="1"/>
    <col min="9" max="9" width="10.88671875" bestFit="1" customWidth="1"/>
    <col min="10" max="10" width="2.44140625" customWidth="1"/>
    <col min="11" max="11" width="10.88671875" bestFit="1" customWidth="1"/>
    <col min="12" max="12" width="1.6640625" customWidth="1"/>
    <col min="13" max="13" width="10.88671875" customWidth="1"/>
    <col min="14" max="14" width="2.33203125" customWidth="1"/>
    <col min="15" max="15" width="10.88671875" customWidth="1"/>
    <col min="16" max="16" width="2.44140625" customWidth="1"/>
    <col min="17" max="17" width="11.6640625" customWidth="1"/>
    <col min="18" max="18" width="3.109375" customWidth="1"/>
    <col min="19" max="19" width="11.6640625" customWidth="1"/>
  </cols>
  <sheetData>
    <row r="1" spans="1:19" x14ac:dyDescent="0.25">
      <c r="A1" s="1" t="s">
        <v>17</v>
      </c>
      <c r="B1" s="1"/>
      <c r="H1" s="3"/>
      <c r="I1" s="3"/>
      <c r="J1" s="3"/>
      <c r="K1" s="3"/>
      <c r="L1" s="3"/>
      <c r="M1" s="3"/>
      <c r="N1" s="3"/>
      <c r="P1" s="3"/>
      <c r="Q1" s="56" t="s">
        <v>21</v>
      </c>
    </row>
    <row r="2" spans="1:19" x14ac:dyDescent="0.25">
      <c r="A2" t="s">
        <v>0</v>
      </c>
      <c r="Q2" s="2"/>
    </row>
    <row r="3" spans="1:19" x14ac:dyDescent="0.25">
      <c r="G3" s="5"/>
      <c r="H3" s="6"/>
      <c r="I3" s="6"/>
      <c r="J3" s="6"/>
      <c r="K3" s="6"/>
      <c r="L3" s="6"/>
      <c r="M3" s="6"/>
      <c r="N3" s="6"/>
      <c r="O3" s="6"/>
      <c r="P3" s="6"/>
      <c r="Q3" s="4"/>
    </row>
    <row r="4" spans="1:19" x14ac:dyDescent="0.25">
      <c r="C4" s="7" t="s">
        <v>1</v>
      </c>
      <c r="D4" s="9"/>
      <c r="E4" s="8" t="s">
        <v>1</v>
      </c>
      <c r="F4" s="9"/>
      <c r="G4" s="10" t="s">
        <v>1</v>
      </c>
      <c r="H4" s="10"/>
      <c r="I4" s="10" t="s">
        <v>1</v>
      </c>
      <c r="J4" s="10"/>
      <c r="K4" s="10" t="s">
        <v>1</v>
      </c>
      <c r="L4" s="10"/>
      <c r="M4" s="10" t="s">
        <v>1</v>
      </c>
      <c r="N4" s="10"/>
      <c r="O4" s="11" t="s">
        <v>1</v>
      </c>
      <c r="P4" s="10"/>
      <c r="Q4" s="11" t="s">
        <v>1</v>
      </c>
      <c r="S4" s="74" t="s">
        <v>26</v>
      </c>
    </row>
    <row r="5" spans="1:19" x14ac:dyDescent="0.25">
      <c r="C5" s="13">
        <v>41820</v>
      </c>
      <c r="D5" s="15"/>
      <c r="E5" s="13">
        <v>42185</v>
      </c>
      <c r="F5" s="15"/>
      <c r="G5" s="13">
        <v>42551</v>
      </c>
      <c r="H5" s="15"/>
      <c r="I5" s="13">
        <v>42916</v>
      </c>
      <c r="J5" s="15"/>
      <c r="K5" s="13">
        <v>43281</v>
      </c>
      <c r="L5" s="15"/>
      <c r="M5" s="13">
        <v>43646</v>
      </c>
      <c r="N5" s="15"/>
      <c r="O5" s="16">
        <v>44012</v>
      </c>
      <c r="P5" s="8"/>
      <c r="Q5" s="16">
        <v>44377</v>
      </c>
      <c r="S5" s="75" t="s">
        <v>25</v>
      </c>
    </row>
    <row r="6" spans="1:19" x14ac:dyDescent="0.25">
      <c r="C6" s="12"/>
      <c r="D6" s="14"/>
      <c r="E6" s="15"/>
      <c r="F6" s="14"/>
      <c r="G6" s="8"/>
      <c r="H6" s="8"/>
      <c r="I6" s="8"/>
      <c r="J6" s="8"/>
      <c r="K6" s="8"/>
      <c r="L6" s="8"/>
      <c r="M6" s="8"/>
      <c r="N6" s="8"/>
      <c r="O6" s="17"/>
      <c r="P6" s="8"/>
      <c r="Q6" s="19"/>
    </row>
    <row r="7" spans="1:19" x14ac:dyDescent="0.25">
      <c r="A7" t="s">
        <v>19</v>
      </c>
      <c r="C7" s="57">
        <v>5461965</v>
      </c>
      <c r="D7" s="14"/>
      <c r="E7" s="57">
        <v>5706491</v>
      </c>
      <c r="F7" s="14"/>
      <c r="G7" s="57">
        <f>6098666-156000</f>
        <v>5942666</v>
      </c>
      <c r="H7" s="8"/>
      <c r="I7" s="57">
        <v>6193916</v>
      </c>
      <c r="J7" s="8"/>
      <c r="K7" s="57">
        <v>6413648</v>
      </c>
      <c r="L7" s="8"/>
      <c r="M7" s="57">
        <v>6494681</v>
      </c>
      <c r="N7" s="8"/>
      <c r="O7" s="55">
        <f>6494681+11040</f>
        <v>6505721</v>
      </c>
      <c r="P7" s="8"/>
      <c r="Q7" s="55">
        <f>6505721+505688</f>
        <v>7011409</v>
      </c>
      <c r="S7" s="76">
        <f>(Q7-E7)/E7</f>
        <v>0.2286725765448504</v>
      </c>
    </row>
    <row r="8" spans="1:19" x14ac:dyDescent="0.25">
      <c r="A8" t="s">
        <v>20</v>
      </c>
      <c r="C8" s="57">
        <v>-1028680</v>
      </c>
      <c r="D8" s="14"/>
      <c r="E8" s="57">
        <v>-1212420</v>
      </c>
      <c r="F8" s="14"/>
      <c r="G8" s="57">
        <v>-1175706</v>
      </c>
      <c r="H8" s="8"/>
      <c r="I8" s="57">
        <v>-1271319</v>
      </c>
      <c r="J8" s="8"/>
      <c r="K8" s="57">
        <v>-1305413</v>
      </c>
      <c r="L8" s="8"/>
      <c r="M8" s="57">
        <v>-1420933</v>
      </c>
      <c r="N8" s="8"/>
      <c r="O8" s="55">
        <f>-1420933-159784</f>
        <v>-1580717</v>
      </c>
      <c r="P8" s="8"/>
      <c r="Q8" s="55">
        <f>-1580717-89111</f>
        <v>-1669828</v>
      </c>
      <c r="S8" s="76">
        <f>(Q8-E8)/E8</f>
        <v>0.37726860328928918</v>
      </c>
    </row>
    <row r="9" spans="1:19" x14ac:dyDescent="0.25">
      <c r="A9" t="s">
        <v>10</v>
      </c>
      <c r="C9" s="57">
        <v>470</v>
      </c>
      <c r="D9" s="14"/>
      <c r="E9" s="57">
        <v>475</v>
      </c>
      <c r="F9" s="14"/>
      <c r="G9" s="57">
        <v>466</v>
      </c>
      <c r="H9" s="8"/>
      <c r="I9" s="57">
        <v>449</v>
      </c>
      <c r="J9" s="8"/>
      <c r="K9" s="57">
        <v>449</v>
      </c>
      <c r="L9" s="8"/>
      <c r="M9" s="57">
        <v>437</v>
      </c>
      <c r="N9" s="8"/>
      <c r="O9" s="55">
        <v>425</v>
      </c>
      <c r="P9" s="8"/>
      <c r="Q9" s="55">
        <v>435</v>
      </c>
      <c r="S9" s="76">
        <f>(Q9-E9)/E9</f>
        <v>-8.4210526315789472E-2</v>
      </c>
    </row>
    <row r="10" spans="1:19" x14ac:dyDescent="0.25">
      <c r="C10" s="12"/>
      <c r="D10" s="14"/>
      <c r="E10" s="15"/>
      <c r="F10" s="14"/>
      <c r="G10" s="8"/>
      <c r="H10" s="8"/>
      <c r="I10" s="8"/>
      <c r="J10" s="8"/>
      <c r="K10" s="8"/>
      <c r="L10" s="8"/>
      <c r="M10" s="8"/>
      <c r="N10" s="8"/>
      <c r="O10" s="17"/>
      <c r="P10" s="8"/>
      <c r="Q10" s="19"/>
    </row>
    <row r="11" spans="1:19" x14ac:dyDescent="0.25">
      <c r="A11" t="s">
        <v>2</v>
      </c>
      <c r="B11" s="20"/>
      <c r="C11" s="22">
        <f>C7+C8</f>
        <v>4433285</v>
      </c>
      <c r="D11" s="23"/>
      <c r="E11" s="22">
        <f>E7+E8</f>
        <v>4494071</v>
      </c>
      <c r="F11" s="23"/>
      <c r="G11" s="22">
        <f>G7+G8</f>
        <v>4766960</v>
      </c>
      <c r="H11" s="24"/>
      <c r="I11" s="22">
        <f>I7+I8</f>
        <v>4922597</v>
      </c>
      <c r="J11" s="21"/>
      <c r="K11" s="22">
        <f>K7+K8</f>
        <v>5108235</v>
      </c>
      <c r="L11" s="21"/>
      <c r="M11" s="22">
        <f>M7+M8</f>
        <v>5073748</v>
      </c>
      <c r="N11" s="21"/>
      <c r="O11" s="25">
        <f>O7+O8</f>
        <v>4925004</v>
      </c>
      <c r="P11" s="24"/>
      <c r="Q11" s="25">
        <f>Q7+Q8</f>
        <v>5341581</v>
      </c>
      <c r="S11" s="76">
        <f>(Q11-E11)/E11</f>
        <v>0.18858402548602371</v>
      </c>
    </row>
    <row r="12" spans="1:19" x14ac:dyDescent="0.25">
      <c r="E12" s="27"/>
      <c r="G12" s="26"/>
      <c r="H12" s="26"/>
      <c r="I12" s="26"/>
      <c r="J12" s="26"/>
      <c r="K12" s="26"/>
      <c r="L12" s="26"/>
      <c r="M12" s="26"/>
      <c r="N12" s="26"/>
      <c r="O12" s="28"/>
      <c r="P12" s="26"/>
      <c r="Q12" s="18"/>
    </row>
    <row r="13" spans="1:19" x14ac:dyDescent="0.25">
      <c r="B13" t="s">
        <v>3</v>
      </c>
      <c r="C13" s="20"/>
      <c r="E13" s="24">
        <f>E7-C7</f>
        <v>244526</v>
      </c>
      <c r="G13" s="24">
        <f>G7-E7</f>
        <v>236175</v>
      </c>
      <c r="H13" s="24"/>
      <c r="I13" s="24">
        <f>I7-G7</f>
        <v>251250</v>
      </c>
      <c r="J13" s="24"/>
      <c r="K13" s="24">
        <f>K7-I7</f>
        <v>219732</v>
      </c>
      <c r="L13" s="24"/>
      <c r="M13" s="24">
        <f>M7-K7</f>
        <v>81033</v>
      </c>
      <c r="N13" s="24"/>
      <c r="O13" s="29">
        <f>O7-M7</f>
        <v>11040</v>
      </c>
      <c r="P13" s="24"/>
      <c r="Q13" s="29">
        <f>Q7-O7</f>
        <v>505688</v>
      </c>
      <c r="S13" s="76"/>
    </row>
    <row r="14" spans="1:19" x14ac:dyDescent="0.25">
      <c r="B14" t="s">
        <v>4</v>
      </c>
      <c r="C14" s="20"/>
      <c r="E14" s="24">
        <f>E8-C8</f>
        <v>-183740</v>
      </c>
      <c r="G14" s="24">
        <f>G8-E8</f>
        <v>36714</v>
      </c>
      <c r="H14" s="21"/>
      <c r="I14" s="24">
        <f>I8-G8</f>
        <v>-95613</v>
      </c>
      <c r="J14" s="21"/>
      <c r="K14" s="24">
        <f>K8-I8</f>
        <v>-34094</v>
      </c>
      <c r="L14" s="21"/>
      <c r="M14" s="24">
        <f>M8-K8</f>
        <v>-115520</v>
      </c>
      <c r="N14" s="21"/>
      <c r="O14" s="25">
        <f>O8-M8</f>
        <v>-159784</v>
      </c>
      <c r="P14" s="21"/>
      <c r="Q14" s="25">
        <f>Q8-O8</f>
        <v>-89111</v>
      </c>
    </row>
    <row r="15" spans="1:19" x14ac:dyDescent="0.25">
      <c r="C15" s="20"/>
      <c r="E15" s="24"/>
      <c r="G15" s="21"/>
      <c r="H15" s="21"/>
      <c r="I15" s="21"/>
      <c r="J15" s="6"/>
      <c r="K15" s="21"/>
      <c r="L15" s="21"/>
      <c r="M15" s="21"/>
      <c r="N15" s="21"/>
      <c r="O15" s="25"/>
      <c r="P15" s="21"/>
      <c r="Q15" s="25"/>
    </row>
    <row r="16" spans="1:19" ht="13.8" thickBot="1" x14ac:dyDescent="0.3">
      <c r="B16" s="30" t="s">
        <v>5</v>
      </c>
      <c r="C16" s="31">
        <f>SUM(C13:C15)</f>
        <v>0</v>
      </c>
      <c r="D16" s="30"/>
      <c r="E16" s="31">
        <f>SUM(E13:E15)</f>
        <v>60786</v>
      </c>
      <c r="F16" s="30"/>
      <c r="G16" s="31">
        <f>SUM(G13:G15)</f>
        <v>272889</v>
      </c>
      <c r="H16" s="32"/>
      <c r="I16" s="31">
        <f>SUM(I13:I15)</f>
        <v>155637</v>
      </c>
      <c r="J16" s="6"/>
      <c r="K16" s="31">
        <f>SUM(K13:K15)</f>
        <v>185638</v>
      </c>
      <c r="L16" s="32"/>
      <c r="M16" s="31">
        <f>SUM(M13:M15)</f>
        <v>-34487</v>
      </c>
      <c r="N16" s="32"/>
      <c r="O16" s="33">
        <f>SUM(O13:O15)</f>
        <v>-148744</v>
      </c>
      <c r="P16" s="4"/>
      <c r="Q16" s="33">
        <f>SUM(Q13:Q15)</f>
        <v>416577</v>
      </c>
    </row>
    <row r="17" spans="1:19" ht="13.8" thickTop="1" x14ac:dyDescent="0.25">
      <c r="C17" s="24"/>
      <c r="D17" s="23"/>
      <c r="E17" s="24">
        <f>E11-C11-E16</f>
        <v>0</v>
      </c>
      <c r="F17" s="23"/>
      <c r="G17" s="24">
        <f>G11-E11-G16</f>
        <v>0</v>
      </c>
      <c r="H17" s="24"/>
      <c r="I17" s="24">
        <f>I11-G11-I16</f>
        <v>0</v>
      </c>
      <c r="J17" s="6"/>
      <c r="K17" s="24">
        <f>K11-I11-K16</f>
        <v>0</v>
      </c>
      <c r="L17" s="24"/>
      <c r="M17" s="24">
        <f>M11-K11-M16</f>
        <v>0</v>
      </c>
      <c r="N17" s="24"/>
      <c r="O17" s="29">
        <f>O11-M11-O16</f>
        <v>0</v>
      </c>
      <c r="P17" s="4"/>
      <c r="Q17" s="34">
        <f>Q11-O11-Q16</f>
        <v>0</v>
      </c>
    </row>
    <row r="18" spans="1:19" x14ac:dyDescent="0.25">
      <c r="C18" s="24"/>
      <c r="D18" s="23"/>
      <c r="E18" s="24"/>
      <c r="F18" s="23"/>
      <c r="G18" s="24"/>
      <c r="H18" s="24"/>
      <c r="I18" s="24"/>
      <c r="J18" s="6"/>
      <c r="K18" s="24"/>
      <c r="L18" s="24"/>
      <c r="M18" s="24"/>
      <c r="N18" s="24"/>
      <c r="O18" s="29"/>
      <c r="P18" s="4"/>
      <c r="Q18" s="29"/>
    </row>
    <row r="19" spans="1:19" x14ac:dyDescent="0.25">
      <c r="B19" s="30" t="s">
        <v>6</v>
      </c>
      <c r="C19" s="35"/>
      <c r="D19" s="30"/>
      <c r="E19" s="36">
        <f>(E11-C11)/C11</f>
        <v>1.3711277303399173E-2</v>
      </c>
      <c r="F19" s="30"/>
      <c r="G19" s="36">
        <f>(G11-E11)/E11</f>
        <v>6.0722004614524337E-2</v>
      </c>
      <c r="H19" s="36"/>
      <c r="I19" s="36">
        <f>(I11-G11)/G11</f>
        <v>3.2649109705137028E-2</v>
      </c>
      <c r="J19" s="6"/>
      <c r="K19" s="36">
        <f>(K11-I11)/I11</f>
        <v>3.7711395021774077E-2</v>
      </c>
      <c r="L19" s="36"/>
      <c r="M19" s="36">
        <f>(M11-K11)/K11</f>
        <v>-6.7512555706618826E-3</v>
      </c>
      <c r="N19" s="36"/>
      <c r="O19" s="37">
        <f>(O11-M11)/M11</f>
        <v>-2.9316394901757043E-2</v>
      </c>
      <c r="P19" s="4"/>
      <c r="Q19" s="37">
        <f>(Q11-O11)/O11</f>
        <v>8.4584093738807112E-2</v>
      </c>
    </row>
    <row r="20" spans="1:19" x14ac:dyDescent="0.25">
      <c r="C20" s="21"/>
      <c r="D20" s="23"/>
      <c r="E20" s="21"/>
      <c r="F20" s="23"/>
      <c r="G20" s="21"/>
      <c r="H20" s="21"/>
      <c r="I20" s="21"/>
      <c r="J20" s="6"/>
      <c r="K20" s="21"/>
      <c r="L20" s="21"/>
      <c r="M20" s="21"/>
      <c r="N20" s="21"/>
      <c r="O20" s="25"/>
      <c r="P20" s="4"/>
      <c r="Q20" s="25"/>
    </row>
    <row r="21" spans="1:19" ht="13.8" thickBot="1" x14ac:dyDescent="0.3">
      <c r="B21" s="30" t="s">
        <v>7</v>
      </c>
      <c r="C21" s="35"/>
      <c r="D21" s="30"/>
      <c r="E21" s="38">
        <f>E16/(E13)</f>
        <v>0.24858706231648167</v>
      </c>
      <c r="F21" s="30"/>
      <c r="G21" s="38">
        <f>G16/(G13)</f>
        <v>1.1554525246109877</v>
      </c>
      <c r="H21" s="39"/>
      <c r="I21" s="38">
        <f>I16/(I13)</f>
        <v>0.6194507462686567</v>
      </c>
      <c r="J21" s="6"/>
      <c r="K21" s="38">
        <f>K16/(K13)</f>
        <v>0.84483825751369845</v>
      </c>
      <c r="L21" s="39"/>
      <c r="M21" s="38">
        <f>M16/(M13)</f>
        <v>-0.42559204274801626</v>
      </c>
      <c r="N21" s="39"/>
      <c r="O21" s="40">
        <f>O16/(O13)</f>
        <v>-13.473188405797101</v>
      </c>
      <c r="P21" s="4"/>
      <c r="Q21" s="40">
        <f>Q16/(Q13)</f>
        <v>0.82378264858964423</v>
      </c>
    </row>
    <row r="22" spans="1:19" ht="13.8" thickTop="1" x14ac:dyDescent="0.25">
      <c r="C22" s="21"/>
      <c r="D22" s="23"/>
      <c r="E22" s="21"/>
      <c r="F22" s="23"/>
      <c r="G22" s="21"/>
      <c r="H22" s="21"/>
      <c r="I22" s="21"/>
      <c r="J22" s="6"/>
      <c r="K22" s="21"/>
      <c r="L22" s="21"/>
      <c r="M22" s="21"/>
      <c r="N22" s="21"/>
      <c r="O22" s="25"/>
      <c r="P22" s="4"/>
      <c r="Q22" s="25"/>
    </row>
    <row r="23" spans="1:19" x14ac:dyDescent="0.25">
      <c r="B23" s="41" t="s">
        <v>8</v>
      </c>
      <c r="C23" s="22">
        <f>C11/C9</f>
        <v>9432.521276595744</v>
      </c>
      <c r="D23" s="23"/>
      <c r="E23" s="22">
        <f>E11/E9</f>
        <v>9461.2021052631571</v>
      </c>
      <c r="F23" s="23"/>
      <c r="G23" s="22">
        <f>G11/G9</f>
        <v>10229.527896995709</v>
      </c>
      <c r="H23" s="21"/>
      <c r="I23" s="22">
        <f>I11/I9</f>
        <v>10963.467706013364</v>
      </c>
      <c r="J23" s="6"/>
      <c r="K23" s="22">
        <f>K11/K9</f>
        <v>11376.915367483296</v>
      </c>
      <c r="L23" s="21"/>
      <c r="M23" s="22">
        <f>M11/M9</f>
        <v>11610.407322654462</v>
      </c>
      <c r="N23" s="21"/>
      <c r="O23" s="25">
        <f>(O11)/O9</f>
        <v>11588.244705882353</v>
      </c>
      <c r="P23" s="4"/>
      <c r="Q23" s="25">
        <f>(Q11)/Q9</f>
        <v>12279.496551724138</v>
      </c>
      <c r="S23" s="76">
        <f>(Q23-E23)/E23</f>
        <v>0.29787910828933634</v>
      </c>
    </row>
    <row r="24" spans="1:19" x14ac:dyDescent="0.25">
      <c r="B24" s="42" t="s">
        <v>9</v>
      </c>
      <c r="C24" s="43"/>
      <c r="D24" s="30"/>
      <c r="E24" s="32">
        <f>E23-C23</f>
        <v>28.680828667413152</v>
      </c>
      <c r="F24" s="30"/>
      <c r="G24" s="32">
        <f>G23-E23</f>
        <v>768.32579173255181</v>
      </c>
      <c r="H24" s="32"/>
      <c r="I24" s="32">
        <f>I23-G23</f>
        <v>733.93980901765462</v>
      </c>
      <c r="J24" s="6"/>
      <c r="K24" s="32">
        <f>K23-I23</f>
        <v>413.44766146993243</v>
      </c>
      <c r="L24" s="32"/>
      <c r="M24" s="32">
        <f>M23-K23</f>
        <v>233.49195517116641</v>
      </c>
      <c r="N24" s="32"/>
      <c r="O24" s="44">
        <f>O23-M23</f>
        <v>-22.162616772109686</v>
      </c>
      <c r="P24" s="4"/>
      <c r="Q24" s="44">
        <f>Q23-O23</f>
        <v>691.25184584178533</v>
      </c>
    </row>
    <row r="25" spans="1:19" x14ac:dyDescent="0.25">
      <c r="C25" s="23"/>
      <c r="D25" s="23"/>
      <c r="E25" s="26"/>
      <c r="F25" s="23"/>
      <c r="G25" s="26"/>
      <c r="H25" s="26"/>
      <c r="I25" s="26"/>
      <c r="J25" s="6"/>
      <c r="K25" s="26"/>
      <c r="L25" s="26"/>
      <c r="M25" s="26"/>
      <c r="N25" s="26"/>
      <c r="O25" s="28"/>
      <c r="P25" s="4"/>
      <c r="Q25" s="28"/>
    </row>
    <row r="26" spans="1:19" x14ac:dyDescent="0.25">
      <c r="A26" t="s">
        <v>10</v>
      </c>
      <c r="C26" s="45">
        <f>C9</f>
        <v>470</v>
      </c>
      <c r="D26" s="23"/>
      <c r="E26" s="45">
        <f>E9</f>
        <v>475</v>
      </c>
      <c r="F26" s="23"/>
      <c r="G26" s="45">
        <f>G9</f>
        <v>466</v>
      </c>
      <c r="H26" s="45"/>
      <c r="I26" s="45">
        <f>I9</f>
        <v>449</v>
      </c>
      <c r="J26" s="6"/>
      <c r="K26" s="45">
        <f>K9</f>
        <v>449</v>
      </c>
      <c r="L26" s="45"/>
      <c r="M26" s="45">
        <f>M9</f>
        <v>437</v>
      </c>
      <c r="N26" s="45"/>
      <c r="O26" s="47">
        <f>O9</f>
        <v>425</v>
      </c>
      <c r="P26" s="4"/>
      <c r="Q26" s="47">
        <f>Q9</f>
        <v>435</v>
      </c>
      <c r="S26" s="76">
        <f>(Q26-E26)/E26</f>
        <v>-8.4210526315789472E-2</v>
      </c>
    </row>
    <row r="27" spans="1:19" x14ac:dyDescent="0.25">
      <c r="C27" s="46"/>
      <c r="D27" s="23"/>
      <c r="E27" s="45"/>
      <c r="F27" s="23"/>
      <c r="G27" s="45"/>
      <c r="H27" s="45"/>
      <c r="I27" s="45"/>
      <c r="J27" s="6"/>
      <c r="K27" s="45"/>
      <c r="L27" s="45"/>
      <c r="M27" s="45"/>
      <c r="N27" s="45"/>
      <c r="O27" s="47"/>
      <c r="P27" s="4"/>
      <c r="Q27" s="47"/>
    </row>
    <row r="28" spans="1:19" x14ac:dyDescent="0.25">
      <c r="B28" s="30" t="s">
        <v>11</v>
      </c>
      <c r="C28" s="48"/>
      <c r="D28" s="30"/>
      <c r="E28" s="49">
        <f>E26-C26</f>
        <v>5</v>
      </c>
      <c r="F28" s="30"/>
      <c r="G28" s="49">
        <f>G26-E26</f>
        <v>-9</v>
      </c>
      <c r="H28" s="49"/>
      <c r="I28" s="49">
        <f>I26-G26</f>
        <v>-17</v>
      </c>
      <c r="J28" s="6"/>
      <c r="K28" s="49">
        <f>K26-I26</f>
        <v>0</v>
      </c>
      <c r="L28" s="49"/>
      <c r="M28" s="49">
        <f>M26-K26</f>
        <v>-12</v>
      </c>
      <c r="N28" s="49"/>
      <c r="O28" s="50">
        <f>O26-M26</f>
        <v>-12</v>
      </c>
      <c r="P28" s="4"/>
      <c r="Q28" s="50">
        <f>Q26-O26</f>
        <v>10</v>
      </c>
    </row>
    <row r="29" spans="1:19" x14ac:dyDescent="0.25">
      <c r="B29" s="23" t="s">
        <v>12</v>
      </c>
      <c r="C29" s="51"/>
      <c r="D29" s="23"/>
      <c r="E29" s="52">
        <f>(E26-C26)/C26</f>
        <v>1.0638297872340425E-2</v>
      </c>
      <c r="F29" s="23"/>
      <c r="G29" s="52">
        <f>(G26-E26)/E26</f>
        <v>-1.8947368421052633E-2</v>
      </c>
      <c r="H29" s="52"/>
      <c r="I29" s="52">
        <f>(I26-G26)/G26</f>
        <v>-3.6480686695278972E-2</v>
      </c>
      <c r="J29" s="6"/>
      <c r="K29" s="52">
        <f>(K26-I26)/I26</f>
        <v>0</v>
      </c>
      <c r="L29" s="52"/>
      <c r="M29" s="52">
        <f>(M26-K26)/K26</f>
        <v>-2.6726057906458798E-2</v>
      </c>
      <c r="N29" s="52"/>
      <c r="O29" s="90">
        <f>(O26-M26)/M26</f>
        <v>-2.7459954233409609E-2</v>
      </c>
      <c r="P29" s="4"/>
      <c r="Q29" s="90">
        <f>(Q26-O26)/O26</f>
        <v>2.3529411764705882E-2</v>
      </c>
    </row>
    <row r="30" spans="1:19" x14ac:dyDescent="0.25">
      <c r="B30" s="23"/>
      <c r="C30" s="51"/>
      <c r="D30" s="23"/>
      <c r="E30" s="52"/>
      <c r="F30" s="23"/>
      <c r="G30" s="52"/>
      <c r="H30" s="52"/>
      <c r="I30" s="52"/>
      <c r="J30" s="6"/>
      <c r="K30" s="52"/>
      <c r="L30" s="52"/>
      <c r="M30" s="52"/>
      <c r="N30" s="52"/>
      <c r="O30" s="90"/>
      <c r="P30" s="4"/>
      <c r="Q30" s="90"/>
    </row>
    <row r="31" spans="1:19" ht="13.8" thickBot="1" x14ac:dyDescent="0.3">
      <c r="A31" t="s">
        <v>27</v>
      </c>
      <c r="B31" s="23"/>
      <c r="C31" s="51"/>
      <c r="D31" s="23"/>
      <c r="E31" s="91">
        <v>0.05</v>
      </c>
      <c r="F31" s="23"/>
      <c r="G31" s="91">
        <v>0.05</v>
      </c>
      <c r="H31" s="52"/>
      <c r="I31" s="91">
        <v>0.05</v>
      </c>
      <c r="J31" s="6"/>
      <c r="K31" s="91">
        <v>0.05</v>
      </c>
      <c r="L31" s="52"/>
      <c r="M31" s="91">
        <v>0.05</v>
      </c>
      <c r="N31" s="52"/>
      <c r="O31" s="92">
        <v>0.05</v>
      </c>
      <c r="P31" s="4"/>
      <c r="Q31" s="92">
        <v>0.05</v>
      </c>
    </row>
    <row r="32" spans="1:19" ht="14.4" thickTop="1" thickBot="1" x14ac:dyDescent="0.3">
      <c r="J32" s="6"/>
    </row>
    <row r="33" spans="1:19" x14ac:dyDescent="0.25">
      <c r="A33" s="83"/>
      <c r="B33" s="84"/>
      <c r="C33" s="84"/>
      <c r="D33" s="84"/>
      <c r="E33" s="84"/>
      <c r="F33" s="84"/>
      <c r="G33" s="84"/>
      <c r="H33" s="84"/>
      <c r="I33" s="84"/>
      <c r="J33" s="85"/>
      <c r="K33" s="84"/>
      <c r="L33" s="84"/>
      <c r="M33" s="84"/>
      <c r="N33" s="84"/>
      <c r="O33" s="84"/>
      <c r="P33" s="84"/>
      <c r="Q33" s="84"/>
      <c r="R33" s="84"/>
      <c r="S33" s="86"/>
    </row>
    <row r="34" spans="1:19" s="53" customFormat="1" x14ac:dyDescent="0.25">
      <c r="A34" s="60" t="s">
        <v>13</v>
      </c>
      <c r="B34" s="67"/>
      <c r="C34" s="68">
        <f>C7/C9</f>
        <v>11621.202127659575</v>
      </c>
      <c r="D34" s="68"/>
      <c r="E34" s="68">
        <f>E7/E9</f>
        <v>12013.665263157895</v>
      </c>
      <c r="F34" s="68"/>
      <c r="G34" s="68">
        <f>G7/G9</f>
        <v>12752.502145922746</v>
      </c>
      <c r="H34" s="59"/>
      <c r="I34" s="68">
        <f>I7/I9</f>
        <v>13794.913140311804</v>
      </c>
      <c r="J34" s="58"/>
      <c r="K34" s="68">
        <f>K7/K9</f>
        <v>14284.293986636971</v>
      </c>
      <c r="L34" s="68"/>
      <c r="M34" s="68">
        <f>M7/M9</f>
        <v>14861.970251716248</v>
      </c>
      <c r="N34" s="68"/>
      <c r="O34" s="68">
        <f>O7/O9</f>
        <v>15307.578823529411</v>
      </c>
      <c r="P34" s="59"/>
      <c r="Q34" s="78">
        <f>Q7/Q9</f>
        <v>16118.181609195402</v>
      </c>
      <c r="R34" s="68"/>
      <c r="S34" s="87">
        <f>(Q34-I34)/I34</f>
        <v>0.16841486751333654</v>
      </c>
    </row>
    <row r="35" spans="1:19" s="53" customFormat="1" x14ac:dyDescent="0.25">
      <c r="A35" s="60"/>
      <c r="B35" s="61" t="s">
        <v>22</v>
      </c>
      <c r="C35" s="62"/>
      <c r="D35" s="62"/>
      <c r="E35" s="63">
        <f>E34-C34</f>
        <v>392.46313549831939</v>
      </c>
      <c r="F35" s="62"/>
      <c r="G35" s="63">
        <f>G34-E34</f>
        <v>738.83688276485191</v>
      </c>
      <c r="H35" s="64"/>
      <c r="I35" s="63">
        <f>I34-G34</f>
        <v>1042.410994389058</v>
      </c>
      <c r="J35" s="58"/>
      <c r="K35" s="63">
        <f>K34-I34</f>
        <v>489.3808463251662</v>
      </c>
      <c r="L35" s="62"/>
      <c r="M35" s="63">
        <f>M34-K34</f>
        <v>577.67626507927707</v>
      </c>
      <c r="N35" s="63"/>
      <c r="O35" s="63">
        <f>O34-M34</f>
        <v>445.60857181316351</v>
      </c>
      <c r="P35" s="59"/>
      <c r="Q35" s="79">
        <f>Q34-O34</f>
        <v>810.60278566599118</v>
      </c>
      <c r="R35" s="68"/>
      <c r="S35" s="88"/>
    </row>
    <row r="36" spans="1:19" s="53" customFormat="1" x14ac:dyDescent="0.25">
      <c r="A36" s="60"/>
      <c r="B36" s="61" t="s">
        <v>23</v>
      </c>
      <c r="C36" s="62"/>
      <c r="D36" s="62"/>
      <c r="E36" s="65">
        <f>(E34-C34)/C34</f>
        <v>3.377130276085806E-2</v>
      </c>
      <c r="F36" s="62"/>
      <c r="G36" s="65">
        <f>(G34-E34)/E34</f>
        <v>6.149970609141496E-2</v>
      </c>
      <c r="H36" s="64"/>
      <c r="I36" s="65">
        <f>(I34-G34)/G34</f>
        <v>8.1741683511289562E-2</v>
      </c>
      <c r="J36" s="58"/>
      <c r="K36" s="65">
        <f>(K34-I34)/I34</f>
        <v>3.5475456883819478E-2</v>
      </c>
      <c r="L36" s="62"/>
      <c r="M36" s="65">
        <f>(M34-K34)/K34</f>
        <v>4.0441359273317684E-2</v>
      </c>
      <c r="N36" s="62"/>
      <c r="O36" s="65">
        <f>(O34-M34)/M34</f>
        <v>2.9983142494966641E-2</v>
      </c>
      <c r="P36" s="59"/>
      <c r="Q36" s="80">
        <f>(Q34-O34)/O34</f>
        <v>5.2954343401453316E-2</v>
      </c>
      <c r="R36" s="68"/>
      <c r="S36" s="88"/>
    </row>
    <row r="37" spans="1:19" s="53" customFormat="1" x14ac:dyDescent="0.25">
      <c r="A37" s="66"/>
      <c r="B37" s="67"/>
      <c r="C37" s="59"/>
      <c r="D37" s="68"/>
      <c r="E37" s="59"/>
      <c r="F37" s="68"/>
      <c r="G37" s="68"/>
      <c r="H37" s="68"/>
      <c r="I37" s="68"/>
      <c r="J37" s="58"/>
      <c r="K37" s="68"/>
      <c r="L37" s="68"/>
      <c r="M37" s="68"/>
      <c r="N37" s="68"/>
      <c r="O37" s="68"/>
      <c r="P37" s="68"/>
      <c r="Q37" s="78"/>
      <c r="R37" s="68"/>
      <c r="S37" s="88"/>
    </row>
    <row r="38" spans="1:19" s="53" customFormat="1" x14ac:dyDescent="0.25">
      <c r="A38" s="60" t="s">
        <v>14</v>
      </c>
      <c r="B38" s="67"/>
      <c r="C38" s="59">
        <f>C11/C9</f>
        <v>9432.521276595744</v>
      </c>
      <c r="D38" s="68"/>
      <c r="E38" s="59">
        <f>E11/E9</f>
        <v>9461.2021052631571</v>
      </c>
      <c r="F38" s="68"/>
      <c r="G38" s="59">
        <f>G11/G9</f>
        <v>10229.527896995709</v>
      </c>
      <c r="H38" s="59"/>
      <c r="I38" s="59">
        <f>I11/I9</f>
        <v>10963.467706013364</v>
      </c>
      <c r="J38" s="58"/>
      <c r="K38" s="59">
        <f>K11/K9</f>
        <v>11376.915367483296</v>
      </c>
      <c r="L38" s="59"/>
      <c r="M38" s="59">
        <f>M11/M9</f>
        <v>11610.407322654462</v>
      </c>
      <c r="N38" s="59"/>
      <c r="O38" s="59">
        <f>O11/O9</f>
        <v>11588.244705882353</v>
      </c>
      <c r="P38" s="59"/>
      <c r="Q38" s="78">
        <f>Q11/Q9</f>
        <v>12279.496551724138</v>
      </c>
      <c r="R38" s="68"/>
      <c r="S38" s="87">
        <f>(Q38-I38)/I38</f>
        <v>0.12003764511377586</v>
      </c>
    </row>
    <row r="39" spans="1:19" s="53" customFormat="1" x14ac:dyDescent="0.25">
      <c r="A39" s="60"/>
      <c r="B39" s="59"/>
      <c r="C39" s="59"/>
      <c r="D39" s="68"/>
      <c r="E39" s="59"/>
      <c r="F39" s="68"/>
      <c r="G39" s="59"/>
      <c r="H39" s="59"/>
      <c r="I39" s="59"/>
      <c r="J39" s="58"/>
      <c r="K39" s="59"/>
      <c r="L39" s="59"/>
      <c r="M39" s="59"/>
      <c r="N39" s="59"/>
      <c r="O39" s="59"/>
      <c r="P39" s="59"/>
      <c r="Q39" s="78"/>
      <c r="R39" s="68"/>
      <c r="S39" s="88"/>
    </row>
    <row r="40" spans="1:19" s="53" customFormat="1" x14ac:dyDescent="0.25">
      <c r="A40" s="60"/>
      <c r="B40" s="59" t="s">
        <v>15</v>
      </c>
      <c r="C40" s="59">
        <f>C34-C38</f>
        <v>2188.6808510638311</v>
      </c>
      <c r="D40" s="68"/>
      <c r="E40" s="59">
        <f>E34-E38</f>
        <v>2552.4631578947374</v>
      </c>
      <c r="F40" s="68"/>
      <c r="G40" s="59">
        <f>G34-G38</f>
        <v>2522.9742489270375</v>
      </c>
      <c r="H40" s="59"/>
      <c r="I40" s="59">
        <f>I34-I38</f>
        <v>2831.4454342984409</v>
      </c>
      <c r="J40" s="58"/>
      <c r="K40" s="59">
        <f>K34-K38</f>
        <v>2907.3786191536747</v>
      </c>
      <c r="L40" s="59"/>
      <c r="M40" s="59">
        <f>M34-M38</f>
        <v>3251.5629290617853</v>
      </c>
      <c r="N40" s="59"/>
      <c r="O40" s="59">
        <f>O34-O38</f>
        <v>3719.3341176470585</v>
      </c>
      <c r="P40" s="59"/>
      <c r="Q40" s="78">
        <f>Q34-Q38</f>
        <v>3838.6850574712644</v>
      </c>
      <c r="R40" s="68"/>
      <c r="S40" s="87">
        <f>(Q40-I40)/I40</f>
        <v>0.35573336889057566</v>
      </c>
    </row>
    <row r="41" spans="1:19" x14ac:dyDescent="0.25">
      <c r="A41" s="69"/>
      <c r="B41" s="27"/>
      <c r="C41" s="27"/>
      <c r="D41" s="27"/>
      <c r="E41" s="27"/>
      <c r="F41" s="27"/>
      <c r="G41" s="27"/>
      <c r="H41" s="27"/>
      <c r="I41" s="27"/>
      <c r="J41" s="6"/>
      <c r="K41" s="27"/>
      <c r="L41" s="27"/>
      <c r="M41" s="27"/>
      <c r="N41" s="27"/>
      <c r="O41" s="27"/>
      <c r="P41" s="27"/>
      <c r="Q41" s="27"/>
      <c r="R41" s="27"/>
      <c r="S41" s="70"/>
    </row>
    <row r="42" spans="1:19" x14ac:dyDescent="0.25">
      <c r="A42" s="69"/>
      <c r="B42" s="81" t="s">
        <v>16</v>
      </c>
      <c r="C42" s="82">
        <f>C38/C34</f>
        <v>0.81166484955505924</v>
      </c>
      <c r="D42" s="27"/>
      <c r="E42" s="82">
        <f>E38/E34</f>
        <v>0.78753668410236688</v>
      </c>
      <c r="F42" s="27"/>
      <c r="G42" s="82">
        <f>G38/G34</f>
        <v>0.80215849250151372</v>
      </c>
      <c r="H42" s="82"/>
      <c r="I42" s="82">
        <f>I38/I34</f>
        <v>0.79474713573771427</v>
      </c>
      <c r="J42" s="6"/>
      <c r="K42" s="82">
        <f>K38/K34</f>
        <v>0.79646326084624541</v>
      </c>
      <c r="L42" s="82"/>
      <c r="M42" s="82">
        <f>M38/M34</f>
        <v>0.78121589035704753</v>
      </c>
      <c r="N42" s="82"/>
      <c r="O42" s="82">
        <f>O38/O34</f>
        <v>0.75702662318288783</v>
      </c>
      <c r="P42" s="82"/>
      <c r="Q42" s="82">
        <f>Q38/Q34</f>
        <v>0.76184130750324219</v>
      </c>
      <c r="R42" s="27"/>
      <c r="S42" s="87">
        <f>(Q42-I42)/I42</f>
        <v>-4.1404148256448448E-2</v>
      </c>
    </row>
    <row r="43" spans="1:19" ht="13.8" thickBot="1" x14ac:dyDescent="0.3">
      <c r="A43" s="71"/>
      <c r="B43" s="72"/>
      <c r="C43" s="72"/>
      <c r="D43" s="72"/>
      <c r="E43" s="72"/>
      <c r="F43" s="72"/>
      <c r="G43" s="72"/>
      <c r="H43" s="72"/>
      <c r="I43" s="72"/>
      <c r="J43" s="73"/>
      <c r="K43" s="72"/>
      <c r="L43" s="72"/>
      <c r="M43" s="72"/>
      <c r="N43" s="72"/>
      <c r="O43" s="72"/>
      <c r="P43" s="72"/>
      <c r="Q43" s="72"/>
      <c r="R43" s="72"/>
      <c r="S43" s="89"/>
    </row>
    <row r="44" spans="1:19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6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13.8" thickBot="1" x14ac:dyDescent="0.3">
      <c r="A45" s="41"/>
      <c r="B45" s="41" t="s">
        <v>24</v>
      </c>
      <c r="E45" s="54">
        <f>-E8/E7</f>
        <v>0.21246331589763306</v>
      </c>
      <c r="G45" s="54">
        <f>-G8/G7</f>
        <v>0.19784150749848636</v>
      </c>
      <c r="I45" s="54">
        <f>-I8/I7</f>
        <v>0.20525286426228576</v>
      </c>
      <c r="J45" s="6"/>
      <c r="K45" s="54">
        <f>-K8/K7</f>
        <v>0.20353673915375461</v>
      </c>
      <c r="M45" s="54">
        <f>-M8/M7</f>
        <v>0.21878410964295245</v>
      </c>
      <c r="O45" s="54">
        <f>-O8/O7</f>
        <v>0.2429733768171122</v>
      </c>
      <c r="Q45" s="54">
        <f>-Q8/Q7</f>
        <v>0.23815869249675778</v>
      </c>
      <c r="S45" s="77">
        <f>(Q45-I45)/I45</f>
        <v>0.16031848497092235</v>
      </c>
    </row>
    <row r="46" spans="1:19" ht="13.8" thickTop="1" x14ac:dyDescent="0.25"/>
    <row r="48" spans="1:19" x14ac:dyDescent="0.25">
      <c r="A48" t="s">
        <v>18</v>
      </c>
    </row>
  </sheetData>
  <pageMargins left="0" right="0" top="0.5" bottom="0.25" header="0.3" footer="0.3"/>
  <pageSetup scale="83" orientation="landscape" r:id="rId1"/>
  <headerFooter>
    <oddFooter>&amp;L&amp;8Prepared by Palmer Ball
Palmer Ball Consulting, LLC&amp;R&amp;D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NTR Analysis</vt:lpstr>
      <vt:lpstr>'NTR Analysis'!Print_Titles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palmerball</dc:creator>
  <cp:lastModifiedBy>Palmer Ball</cp:lastModifiedBy>
  <cp:lastPrinted>2019-02-22T17:40:39Z</cp:lastPrinted>
  <dcterms:created xsi:type="dcterms:W3CDTF">2016-11-04T02:24:39Z</dcterms:created>
  <dcterms:modified xsi:type="dcterms:W3CDTF">2021-08-28T01:16:18Z</dcterms:modified>
</cp:coreProperties>
</file>